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Sheet1!$A$2:$M$76</definedName>
  </definedNames>
  <calcPr calcId="144525"/>
</workbook>
</file>

<file path=xl/sharedStrings.xml><?xml version="1.0" encoding="utf-8"?>
<sst xmlns="http://schemas.openxmlformats.org/spreadsheetml/2006/main" count="119" uniqueCount="49">
  <si>
    <t>2021年湖南科技大学研究生非2021级国家奖学金及学业奖学金指标分配一览表</t>
  </si>
  <si>
    <t>学院</t>
  </si>
  <si>
    <t>全日制在校总人数</t>
  </si>
  <si>
    <t>全日制学制内总人数</t>
  </si>
  <si>
    <t>18级硕师计划人数</t>
  </si>
  <si>
    <t>19级人数</t>
  </si>
  <si>
    <t>20级人数</t>
  </si>
  <si>
    <t>硕士国家奖学金核算</t>
  </si>
  <si>
    <t>博士国家奖学金核算</t>
  </si>
  <si>
    <t>学业奖学金指标</t>
  </si>
  <si>
    <t>硕士</t>
  </si>
  <si>
    <t>博士</t>
  </si>
  <si>
    <t>2020年硕士国奖名额结余</t>
  </si>
  <si>
    <t>2021年硕士国奖指标</t>
  </si>
  <si>
    <t>20年结余+21年指标</t>
  </si>
  <si>
    <t>2021年硕士国奖名额</t>
  </si>
  <si>
    <t>2021年硕士国奖名额结余</t>
  </si>
  <si>
    <t>2021年博士国奖指标</t>
  </si>
  <si>
    <t>2021年博士国奖名额</t>
  </si>
  <si>
    <t>2021年博士国奖名额结余</t>
  </si>
  <si>
    <t>资源环境与安全工程学院</t>
  </si>
  <si>
    <t>博士一等</t>
  </si>
  <si>
    <t>博士二等</t>
  </si>
  <si>
    <t>博士三等</t>
  </si>
  <si>
    <t>硕士一等</t>
  </si>
  <si>
    <t>硕士二等</t>
  </si>
  <si>
    <t>硕士三等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</si>
  <si>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</si>
  <si>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</si>
  <si>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</si>
  <si>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</si>
  <si>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</si>
  <si>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数学与计算科学学院</t>
  </si>
  <si>
    <t>物理与电子科学学院</t>
  </si>
  <si>
    <t>生命科学学院</t>
  </si>
  <si>
    <t>建筑与艺术设计学院</t>
  </si>
  <si>
    <t>人文学院</t>
  </si>
  <si>
    <t>外国语学院</t>
  </si>
  <si>
    <t>马克思主义学院</t>
  </si>
  <si>
    <t>教育学院</t>
  </si>
  <si>
    <t>商学院</t>
  </si>
  <si>
    <t>艺术学院</t>
  </si>
  <si>
    <t>体育学院</t>
  </si>
  <si>
    <t>法学与公共管理学院</t>
  </si>
  <si>
    <t>材料科学与工程学院</t>
  </si>
  <si>
    <t>合计</t>
  </si>
  <si>
    <t>非21博士</t>
  </si>
  <si>
    <t>21博士</t>
  </si>
  <si>
    <t>总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</si>
</sst>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0_);[Red]\(0.000\)"/>
    <numFmt numFmtId="179" formatCode="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"/>
  <sheetViews>
    <sheetView tabSelected="1" zoomScale="91" zoomScaleNormal="91" workbookViewId="0">
      <pane ySplit="3" topLeftCell="A4" activePane="bottomLeft" state="frozen"/>
      <selection/>
      <selection pane="bottomLeft" activeCell="R2" sqref="R2:S3"/>
    </sheetView>
  </sheetViews>
  <sheetFormatPr defaultColWidth="9" defaultRowHeight="13.5"/>
  <cols>
    <col min="1" max="1" width="17.125" customWidth="1"/>
    <col min="2" max="9" width="8.125" customWidth="1"/>
    <col min="10" max="12" width="9.125" customWidth="1"/>
    <col min="13" max="17" width="9.125" style="3" customWidth="1"/>
    <col min="18" max="18" width="14.5" customWidth="1"/>
    <col min="19" max="19" width="9" customWidth="1"/>
  </cols>
  <sheetData>
    <row r="1" s="1" customFormat="1" ht="39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2" customFormat="1" ht="41.25" customHeight="1" spans="1:19">
      <c r="A2" s="5" t="s">
        <v>1</v>
      </c>
      <c r="B2" s="6" t="s">
        <v>2</v>
      </c>
      <c r="C2" s="6" t="s">
        <v>3</v>
      </c>
      <c r="D2" s="6"/>
      <c r="E2" s="6" t="s">
        <v>4</v>
      </c>
      <c r="F2" s="6" t="s">
        <v>5</v>
      </c>
      <c r="G2" s="6"/>
      <c r="H2" s="6" t="s">
        <v>6</v>
      </c>
      <c r="I2" s="6"/>
      <c r="J2" s="6" t="s">
        <v>7</v>
      </c>
      <c r="K2" s="6"/>
      <c r="L2" s="6"/>
      <c r="M2" s="6"/>
      <c r="N2" s="6"/>
      <c r="O2" s="6" t="s">
        <v>8</v>
      </c>
      <c r="P2" s="6"/>
      <c r="Q2" s="6"/>
      <c r="R2" s="6" t="s">
        <v>9</v>
      </c>
      <c r="S2" s="6"/>
    </row>
    <row r="3" s="2" customFormat="1" ht="49.5" customHeight="1" spans="1:19">
      <c r="A3" s="5"/>
      <c r="B3" s="6"/>
      <c r="C3" s="6" t="s">
        <v>10</v>
      </c>
      <c r="D3" s="6" t="s">
        <v>11</v>
      </c>
      <c r="E3" s="6"/>
      <c r="F3" s="6" t="s">
        <v>10</v>
      </c>
      <c r="G3" s="6" t="s">
        <v>11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/>
      <c r="S3" s="6"/>
    </row>
    <row r="4" ht="14.1" customHeight="1" spans="1:19">
      <c r="A4" s="7" t="s">
        <v>20</v>
      </c>
      <c r="B4" s="7">
        <v>303</v>
      </c>
      <c r="C4" s="8">
        <v>249</v>
      </c>
      <c r="D4" s="8">
        <v>22</v>
      </c>
      <c r="E4" s="8">
        <v>0</v>
      </c>
      <c r="F4" s="8">
        <v>111</v>
      </c>
      <c r="G4" s="8">
        <v>10</v>
      </c>
      <c r="H4" s="8">
        <v>138</v>
      </c>
      <c r="I4" s="8">
        <v>12</v>
      </c>
      <c r="J4" s="7">
        <v>-0.276</v>
      </c>
      <c r="K4" s="15">
        <f>53/3864*417</f>
        <v>5.71972049689441</v>
      </c>
      <c r="L4" s="15">
        <f>J4+K4</f>
        <v>5.44372049689441</v>
      </c>
      <c r="M4" s="16">
        <v>6</v>
      </c>
      <c r="N4" s="17">
        <f>L4-M4</f>
        <v>-0.55627950310559</v>
      </c>
      <c r="O4" s="18">
        <v>1.0625</v>
      </c>
      <c r="P4" s="16">
        <v>1</v>
      </c>
      <c r="Q4" s="17">
        <f>O4-P4</f>
        <v>0.0625</v>
      </c>
      <c r="R4" s="27" t="s">
        <v>21</v>
      </c>
      <c r="S4" s="28">
        <v>6</v>
      </c>
    </row>
    <row r="5" ht="14.1" customHeight="1" spans="1:19">
      <c r="A5" s="7"/>
      <c r="B5" s="7"/>
      <c r="C5" s="9"/>
      <c r="D5" s="9"/>
      <c r="E5" s="9"/>
      <c r="F5" s="9"/>
      <c r="G5" s="9"/>
      <c r="H5" s="9"/>
      <c r="I5" s="9"/>
      <c r="J5" s="7"/>
      <c r="K5" s="19"/>
      <c r="L5" s="19"/>
      <c r="M5" s="16"/>
      <c r="N5" s="17"/>
      <c r="O5" s="18"/>
      <c r="P5" s="16"/>
      <c r="Q5" s="17"/>
      <c r="R5" s="27" t="s">
        <v>22</v>
      </c>
      <c r="S5" s="28">
        <v>13</v>
      </c>
    </row>
    <row r="6" ht="14.1" customHeight="1" spans="1:19">
      <c r="A6" s="7"/>
      <c r="B6" s="7"/>
      <c r="C6" s="9"/>
      <c r="D6" s="9"/>
      <c r="E6" s="9"/>
      <c r="F6" s="9"/>
      <c r="G6" s="9"/>
      <c r="H6" s="9"/>
      <c r="I6" s="9"/>
      <c r="J6" s="7"/>
      <c r="K6" s="19"/>
      <c r="L6" s="19"/>
      <c r="M6" s="16"/>
      <c r="N6" s="17"/>
      <c r="O6" s="18"/>
      <c r="P6" s="16"/>
      <c r="Q6" s="17"/>
      <c r="R6" s="27" t="s">
        <v>23</v>
      </c>
      <c r="S6" s="28">
        <v>3</v>
      </c>
    </row>
    <row r="7" ht="14.1" customHeight="1" spans="1:19">
      <c r="A7" s="7"/>
      <c r="B7" s="7"/>
      <c r="C7" s="9"/>
      <c r="D7" s="9"/>
      <c r="E7" s="9"/>
      <c r="F7" s="9"/>
      <c r="G7" s="9"/>
      <c r="H7" s="9"/>
      <c r="I7" s="9"/>
      <c r="J7" s="7"/>
      <c r="K7" s="19"/>
      <c r="L7" s="19"/>
      <c r="M7" s="16"/>
      <c r="N7" s="17"/>
      <c r="O7" s="18"/>
      <c r="P7" s="16"/>
      <c r="Q7" s="17"/>
      <c r="R7" s="27" t="s">
        <v>24</v>
      </c>
      <c r="S7" s="28">
        <v>63</v>
      </c>
    </row>
    <row r="8" ht="14.1" customHeight="1" spans="1:19">
      <c r="A8" s="7"/>
      <c r="B8" s="7"/>
      <c r="C8" s="9"/>
      <c r="D8" s="9"/>
      <c r="E8" s="9"/>
      <c r="F8" s="9"/>
      <c r="G8" s="9"/>
      <c r="H8" s="9"/>
      <c r="I8" s="9"/>
      <c r="J8" s="7"/>
      <c r="K8" s="19"/>
      <c r="L8" s="19"/>
      <c r="M8" s="16"/>
      <c r="N8" s="17"/>
      <c r="O8" s="18"/>
      <c r="P8" s="16"/>
      <c r="Q8" s="17"/>
      <c r="R8" s="27" t="s">
        <v>25</v>
      </c>
      <c r="S8" s="28">
        <v>88</v>
      </c>
    </row>
    <row r="9" ht="14.1" customHeight="1" spans="1:19">
      <c r="A9" s="7"/>
      <c r="B9" s="7"/>
      <c r="C9" s="10"/>
      <c r="D9" s="10"/>
      <c r="E9" s="10"/>
      <c r="F9" s="10"/>
      <c r="G9" s="10"/>
      <c r="H9" s="10"/>
      <c r="I9" s="10"/>
      <c r="J9" s="7"/>
      <c r="K9" s="20"/>
      <c r="L9" s="20"/>
      <c r="M9" s="16"/>
      <c r="N9" s="17"/>
      <c r="O9" s="18"/>
      <c r="P9" s="16"/>
      <c r="Q9" s="17"/>
      <c r="R9" s="27" t="s">
        <v>26</v>
      </c>
      <c r="S9" s="28">
        <v>49</v>
      </c>
    </row>
    <row r="10" ht="14.1" customHeight="1" spans="1:19">
      <c r="A10" s="11" t="s">
        <v>27</v>
      </c>
      <c r="B10" s="11">
        <v>221</v>
      </c>
      <c r="C10" s="12">
        <v>212</v>
      </c>
      <c r="D10" s="12"/>
      <c r="E10" s="12">
        <v>0</v>
      </c>
      <c r="F10" s="12">
        <v>93</v>
      </c>
      <c r="G10" s="12"/>
      <c r="H10" s="12">
        <v>119</v>
      </c>
      <c r="I10" s="12"/>
      <c r="J10" s="11">
        <v>0.292</v>
      </c>
      <c r="K10" s="21">
        <f>53/3864*347</f>
        <v>4.75957556935818</v>
      </c>
      <c r="L10" s="21">
        <f>J10+K10</f>
        <v>5.05157556935818</v>
      </c>
      <c r="M10" s="22">
        <v>5</v>
      </c>
      <c r="N10" s="23">
        <f>L10-M10</f>
        <v>0.0515755693581781</v>
      </c>
      <c r="O10" s="22"/>
      <c r="P10" s="22"/>
      <c r="Q10" s="29"/>
      <c r="R10" s="30" t="s">
        <v>24</v>
      </c>
      <c r="S10" s="31">
        <v>53</v>
      </c>
    </row>
    <row r="11" ht="14.1" customHeight="1" spans="1:19">
      <c r="A11" s="11"/>
      <c r="B11" s="11"/>
      <c r="C11" s="13"/>
      <c r="D11" s="13"/>
      <c r="E11" s="13"/>
      <c r="F11" s="13"/>
      <c r="G11" s="13"/>
      <c r="H11" s="13"/>
      <c r="I11" s="13"/>
      <c r="J11" s="11"/>
      <c r="K11" s="24"/>
      <c r="L11" s="24"/>
      <c r="M11" s="22"/>
      <c r="N11" s="23"/>
      <c r="O11" s="22"/>
      <c r="P11" s="22"/>
      <c r="Q11" s="29"/>
      <c r="R11" s="30" t="s">
        <v>25</v>
      </c>
      <c r="S11" s="31">
        <v>75</v>
      </c>
    </row>
    <row r="12" ht="14.1" customHeight="1" spans="1:19">
      <c r="A12" s="11"/>
      <c r="B12" s="11"/>
      <c r="C12" s="14"/>
      <c r="D12" s="14"/>
      <c r="E12" s="14"/>
      <c r="F12" s="14"/>
      <c r="G12" s="14"/>
      <c r="H12" s="14"/>
      <c r="I12" s="14"/>
      <c r="J12" s="11"/>
      <c r="K12" s="24"/>
      <c r="L12" s="24"/>
      <c r="M12" s="22"/>
      <c r="N12" s="23"/>
      <c r="O12" s="22"/>
      <c r="P12" s="22"/>
      <c r="Q12" s="29"/>
      <c r="R12" s="30" t="s">
        <v>26</v>
      </c>
      <c r="S12" s="31">
        <v>42</v>
      </c>
    </row>
    <row r="13" ht="14.1" customHeight="1" spans="1:19">
      <c r="A13" s="11" t="s">
        <v>28</v>
      </c>
      <c r="B13" s="11">
        <v>278</v>
      </c>
      <c r="C13" s="12">
        <v>216</v>
      </c>
      <c r="D13" s="12">
        <v>26</v>
      </c>
      <c r="E13" s="12">
        <v>0</v>
      </c>
      <c r="F13" s="12">
        <v>89</v>
      </c>
      <c r="G13" s="12">
        <v>12</v>
      </c>
      <c r="H13" s="12">
        <v>127</v>
      </c>
      <c r="I13" s="12">
        <v>14</v>
      </c>
      <c r="J13" s="11">
        <v>0.439</v>
      </c>
      <c r="K13" s="21">
        <f>53/3864*369</f>
        <v>5.06133540372671</v>
      </c>
      <c r="L13" s="21">
        <f>J13+K13</f>
        <v>5.50033540372671</v>
      </c>
      <c r="M13" s="22">
        <v>6</v>
      </c>
      <c r="N13" s="23">
        <f>L13-M13</f>
        <v>-0.499664596273291</v>
      </c>
      <c r="O13" s="25">
        <v>1.15625</v>
      </c>
      <c r="P13" s="22">
        <v>1</v>
      </c>
      <c r="Q13" s="23">
        <f>O13-P13</f>
        <v>0.15625</v>
      </c>
      <c r="R13" s="30" t="s">
        <v>21</v>
      </c>
      <c r="S13" s="31">
        <v>7</v>
      </c>
    </row>
    <row r="14" ht="14.1" customHeight="1" spans="1:19">
      <c r="A14" s="11"/>
      <c r="B14" s="11"/>
      <c r="C14" s="13"/>
      <c r="D14" s="13"/>
      <c r="E14" s="13"/>
      <c r="F14" s="13"/>
      <c r="G14" s="13"/>
      <c r="H14" s="13"/>
      <c r="I14" s="13"/>
      <c r="J14" s="11"/>
      <c r="K14" s="24"/>
      <c r="L14" s="24"/>
      <c r="M14" s="22"/>
      <c r="N14" s="23"/>
      <c r="O14" s="25"/>
      <c r="P14" s="22"/>
      <c r="Q14" s="23"/>
      <c r="R14" s="30" t="s">
        <v>22</v>
      </c>
      <c r="S14" s="31">
        <v>16</v>
      </c>
    </row>
    <row r="15" ht="14.1" customHeight="1" spans="1:19">
      <c r="A15" s="11"/>
      <c r="B15" s="11"/>
      <c r="C15" s="13"/>
      <c r="D15" s="13"/>
      <c r="E15" s="13"/>
      <c r="F15" s="13"/>
      <c r="G15" s="13"/>
      <c r="H15" s="13"/>
      <c r="I15" s="13"/>
      <c r="J15" s="11"/>
      <c r="K15" s="24"/>
      <c r="L15" s="24"/>
      <c r="M15" s="22"/>
      <c r="N15" s="23"/>
      <c r="O15" s="25"/>
      <c r="P15" s="22"/>
      <c r="Q15" s="23"/>
      <c r="R15" s="30" t="s">
        <v>23</v>
      </c>
      <c r="S15" s="31">
        <v>3</v>
      </c>
    </row>
    <row r="16" ht="14.1" customHeight="1" spans="1:19">
      <c r="A16" s="11"/>
      <c r="B16" s="11"/>
      <c r="C16" s="13"/>
      <c r="D16" s="13"/>
      <c r="E16" s="13"/>
      <c r="F16" s="13"/>
      <c r="G16" s="13"/>
      <c r="H16" s="13"/>
      <c r="I16" s="13"/>
      <c r="J16" s="11"/>
      <c r="K16" s="24"/>
      <c r="L16" s="24"/>
      <c r="M16" s="22"/>
      <c r="N16" s="23"/>
      <c r="O16" s="25"/>
      <c r="P16" s="22"/>
      <c r="Q16" s="23"/>
      <c r="R16" s="30" t="s">
        <v>24</v>
      </c>
      <c r="S16" s="31">
        <v>54</v>
      </c>
    </row>
    <row r="17" ht="14.1" customHeight="1" spans="1:19">
      <c r="A17" s="11"/>
      <c r="B17" s="11"/>
      <c r="C17" s="13"/>
      <c r="D17" s="13"/>
      <c r="E17" s="13"/>
      <c r="F17" s="13"/>
      <c r="G17" s="13"/>
      <c r="H17" s="13"/>
      <c r="I17" s="13"/>
      <c r="J17" s="11"/>
      <c r="K17" s="24"/>
      <c r="L17" s="24"/>
      <c r="M17" s="22"/>
      <c r="N17" s="23"/>
      <c r="O17" s="25"/>
      <c r="P17" s="22"/>
      <c r="Q17" s="23"/>
      <c r="R17" s="30" t="s">
        <v>25</v>
      </c>
      <c r="S17" s="31">
        <v>76</v>
      </c>
    </row>
    <row r="18" ht="14.1" customHeight="1" spans="1:19">
      <c r="A18" s="11"/>
      <c r="B18" s="11"/>
      <c r="C18" s="14"/>
      <c r="D18" s="14"/>
      <c r="E18" s="14"/>
      <c r="F18" s="14"/>
      <c r="G18" s="14"/>
      <c r="H18" s="14"/>
      <c r="I18" s="14"/>
      <c r="J18" s="11"/>
      <c r="K18" s="26"/>
      <c r="L18" s="26"/>
      <c r="M18" s="22"/>
      <c r="N18" s="23"/>
      <c r="O18" s="25"/>
      <c r="P18" s="22"/>
      <c r="Q18" s="23"/>
      <c r="R18" s="30" t="s">
        <v>26</v>
      </c>
      <c r="S18" s="31">
        <v>43</v>
      </c>
    </row>
    <row r="19" ht="14.1" customHeight="1" spans="1:19">
      <c r="A19" s="11" t="s">
        <v>29</v>
      </c>
      <c r="B19" s="11">
        <v>109</v>
      </c>
      <c r="C19" s="12">
        <v>107</v>
      </c>
      <c r="D19" s="12"/>
      <c r="E19" s="12">
        <v>0</v>
      </c>
      <c r="F19" s="12">
        <v>40</v>
      </c>
      <c r="G19" s="12"/>
      <c r="H19" s="12">
        <v>67</v>
      </c>
      <c r="I19" s="12"/>
      <c r="J19" s="11">
        <v>0.226</v>
      </c>
      <c r="K19" s="21">
        <f>53/3864*175</f>
        <v>2.40036231884058</v>
      </c>
      <c r="L19" s="21">
        <f>J19+K19</f>
        <v>2.62636231884058</v>
      </c>
      <c r="M19" s="22">
        <v>3</v>
      </c>
      <c r="N19" s="23">
        <f>L19-M19</f>
        <v>-0.37363768115942</v>
      </c>
      <c r="O19" s="22"/>
      <c r="P19" s="22"/>
      <c r="Q19" s="29"/>
      <c r="R19" s="30" t="s">
        <v>24</v>
      </c>
      <c r="S19" s="31">
        <v>27</v>
      </c>
    </row>
    <row r="20" ht="14.1" customHeight="1" spans="1:19">
      <c r="A20" s="11"/>
      <c r="B20" s="11"/>
      <c r="C20" s="13"/>
      <c r="D20" s="13"/>
      <c r="E20" s="13"/>
      <c r="F20" s="13"/>
      <c r="G20" s="13"/>
      <c r="H20" s="13"/>
      <c r="I20" s="13"/>
      <c r="J20" s="11"/>
      <c r="K20" s="24"/>
      <c r="L20" s="24"/>
      <c r="M20" s="22"/>
      <c r="N20" s="23"/>
      <c r="O20" s="22"/>
      <c r="P20" s="22"/>
      <c r="Q20" s="29"/>
      <c r="R20" s="30" t="s">
        <v>25</v>
      </c>
      <c r="S20" s="31">
        <v>38</v>
      </c>
    </row>
    <row r="21" ht="14.1" customHeight="1" spans="1:19">
      <c r="A21" s="11"/>
      <c r="B21" s="11"/>
      <c r="C21" s="14"/>
      <c r="D21" s="14"/>
      <c r="E21" s="14"/>
      <c r="F21" s="14"/>
      <c r="G21" s="14"/>
      <c r="H21" s="14"/>
      <c r="I21" s="14"/>
      <c r="J21" s="11"/>
      <c r="K21" s="24"/>
      <c r="L21" s="24"/>
      <c r="M21" s="22"/>
      <c r="N21" s="23"/>
      <c r="O21" s="22"/>
      <c r="P21" s="22"/>
      <c r="Q21" s="29"/>
      <c r="R21" s="30" t="s">
        <v>26</v>
      </c>
      <c r="S21" s="31">
        <v>21</v>
      </c>
    </row>
    <row r="22" ht="14.1" customHeight="1" spans="1:19">
      <c r="A22" s="11" t="s">
        <v>30</v>
      </c>
      <c r="B22" s="11">
        <v>133</v>
      </c>
      <c r="C22" s="12">
        <v>121</v>
      </c>
      <c r="D22" s="12">
        <v>9</v>
      </c>
      <c r="E22" s="12">
        <v>0</v>
      </c>
      <c r="F22" s="12">
        <v>41</v>
      </c>
      <c r="G22" s="12">
        <v>4</v>
      </c>
      <c r="H22" s="12">
        <v>80</v>
      </c>
      <c r="I22" s="12">
        <v>5</v>
      </c>
      <c r="J22" s="11">
        <v>-0.306</v>
      </c>
      <c r="K22" s="21">
        <f>53/3864*218</f>
        <v>2.99016563146998</v>
      </c>
      <c r="L22" s="21">
        <f>J22+K22</f>
        <v>2.68416563146998</v>
      </c>
      <c r="M22" s="22">
        <v>3</v>
      </c>
      <c r="N22" s="23">
        <f>L22-M22</f>
        <v>-0.31583436853002</v>
      </c>
      <c r="O22" s="25">
        <v>0.53125</v>
      </c>
      <c r="P22" s="22">
        <v>1</v>
      </c>
      <c r="Q22" s="23">
        <f>O22-P22</f>
        <v>-0.46875</v>
      </c>
      <c r="R22" s="30" t="s">
        <v>21</v>
      </c>
      <c r="S22" s="31">
        <v>3</v>
      </c>
    </row>
    <row r="23" ht="14.1" customHeight="1" spans="1:19">
      <c r="A23" s="11"/>
      <c r="B23" s="11"/>
      <c r="C23" s="13"/>
      <c r="D23" s="13"/>
      <c r="E23" s="13"/>
      <c r="F23" s="13"/>
      <c r="G23" s="13"/>
      <c r="H23" s="13"/>
      <c r="I23" s="13"/>
      <c r="J23" s="11"/>
      <c r="K23" s="24"/>
      <c r="L23" s="24"/>
      <c r="M23" s="22"/>
      <c r="N23" s="23"/>
      <c r="O23" s="25"/>
      <c r="P23" s="22"/>
      <c r="Q23" s="23"/>
      <c r="R23" s="30" t="s">
        <v>22</v>
      </c>
      <c r="S23" s="31">
        <v>5</v>
      </c>
    </row>
    <row r="24" ht="14.1" customHeight="1" spans="1:19">
      <c r="A24" s="11"/>
      <c r="B24" s="11"/>
      <c r="C24" s="13"/>
      <c r="D24" s="13"/>
      <c r="E24" s="13"/>
      <c r="F24" s="13"/>
      <c r="G24" s="13"/>
      <c r="H24" s="13"/>
      <c r="I24" s="13"/>
      <c r="J24" s="11"/>
      <c r="K24" s="24"/>
      <c r="L24" s="24"/>
      <c r="M24" s="22"/>
      <c r="N24" s="23"/>
      <c r="O24" s="25"/>
      <c r="P24" s="22"/>
      <c r="Q24" s="23"/>
      <c r="R24" s="30" t="s">
        <v>23</v>
      </c>
      <c r="S24" s="31">
        <v>1</v>
      </c>
    </row>
    <row r="25" ht="14.1" customHeight="1" spans="1:19">
      <c r="A25" s="11"/>
      <c r="B25" s="11"/>
      <c r="C25" s="13"/>
      <c r="D25" s="13"/>
      <c r="E25" s="13"/>
      <c r="F25" s="13"/>
      <c r="G25" s="13"/>
      <c r="H25" s="13"/>
      <c r="I25" s="13"/>
      <c r="J25" s="11"/>
      <c r="K25" s="24"/>
      <c r="L25" s="24"/>
      <c r="M25" s="22"/>
      <c r="N25" s="23"/>
      <c r="O25" s="25"/>
      <c r="P25" s="22"/>
      <c r="Q25" s="23"/>
      <c r="R25" s="30" t="s">
        <v>24</v>
      </c>
      <c r="S25" s="31">
        <v>31</v>
      </c>
    </row>
    <row r="26" ht="14.1" customHeight="1" spans="1:19">
      <c r="A26" s="11"/>
      <c r="B26" s="11"/>
      <c r="C26" s="13"/>
      <c r="D26" s="13"/>
      <c r="E26" s="13"/>
      <c r="F26" s="13"/>
      <c r="G26" s="13"/>
      <c r="H26" s="13"/>
      <c r="I26" s="13"/>
      <c r="J26" s="11"/>
      <c r="K26" s="24"/>
      <c r="L26" s="24"/>
      <c r="M26" s="22"/>
      <c r="N26" s="23"/>
      <c r="O26" s="25"/>
      <c r="P26" s="22"/>
      <c r="Q26" s="23"/>
      <c r="R26" s="30" t="s">
        <v>25</v>
      </c>
      <c r="S26" s="31">
        <v>43</v>
      </c>
    </row>
    <row r="27" ht="14.1" customHeight="1" spans="1:19">
      <c r="A27" s="11"/>
      <c r="B27" s="11"/>
      <c r="C27" s="14"/>
      <c r="D27" s="14"/>
      <c r="E27" s="14"/>
      <c r="F27" s="14"/>
      <c r="G27" s="14"/>
      <c r="H27" s="14"/>
      <c r="I27" s="14"/>
      <c r="J27" s="11"/>
      <c r="K27" s="26"/>
      <c r="L27" s="26"/>
      <c r="M27" s="22"/>
      <c r="N27" s="23"/>
      <c r="O27" s="25"/>
      <c r="P27" s="22"/>
      <c r="Q27" s="23"/>
      <c r="R27" s="30" t="s">
        <v>26</v>
      </c>
      <c r="S27" s="31">
        <v>24</v>
      </c>
    </row>
    <row r="28" ht="14.1" customHeight="1" spans="1:19">
      <c r="A28" s="11" t="s">
        <v>31</v>
      </c>
      <c r="B28" s="11">
        <v>124</v>
      </c>
      <c r="C28" s="12">
        <v>120</v>
      </c>
      <c r="D28" s="12"/>
      <c r="E28" s="12">
        <v>0</v>
      </c>
      <c r="F28" s="12">
        <v>62</v>
      </c>
      <c r="G28" s="12"/>
      <c r="H28" s="12">
        <v>58</v>
      </c>
      <c r="I28" s="12"/>
      <c r="J28" s="11">
        <v>0.056</v>
      </c>
      <c r="K28" s="21">
        <f>53/3864*197</f>
        <v>2.70212215320911</v>
      </c>
      <c r="L28" s="21">
        <f>J28+K28</f>
        <v>2.75812215320911</v>
      </c>
      <c r="M28" s="22">
        <v>3</v>
      </c>
      <c r="N28" s="23">
        <f>L28-M28</f>
        <v>-0.24187784679089</v>
      </c>
      <c r="O28" s="22"/>
      <c r="P28" s="22"/>
      <c r="Q28" s="29"/>
      <c r="R28" s="30" t="s">
        <v>24</v>
      </c>
      <c r="S28" s="31">
        <v>30</v>
      </c>
    </row>
    <row r="29" ht="14.1" customHeight="1" spans="1:19">
      <c r="A29" s="11"/>
      <c r="B29" s="11"/>
      <c r="C29" s="13"/>
      <c r="D29" s="13"/>
      <c r="E29" s="13"/>
      <c r="F29" s="13"/>
      <c r="G29" s="13"/>
      <c r="H29" s="13"/>
      <c r="I29" s="13"/>
      <c r="J29" s="11"/>
      <c r="K29" s="24"/>
      <c r="L29" s="24"/>
      <c r="M29" s="22"/>
      <c r="N29" s="23"/>
      <c r="O29" s="22"/>
      <c r="P29" s="22"/>
      <c r="Q29" s="29"/>
      <c r="R29" s="30" t="s">
        <v>25</v>
      </c>
      <c r="S29" s="31">
        <v>42</v>
      </c>
    </row>
    <row r="30" ht="14.1" customHeight="1" spans="1:19">
      <c r="A30" s="11"/>
      <c r="B30" s="11"/>
      <c r="C30" s="14"/>
      <c r="D30" s="14"/>
      <c r="E30" s="14"/>
      <c r="F30" s="14"/>
      <c r="G30" s="14"/>
      <c r="H30" s="14"/>
      <c r="I30" s="14"/>
      <c r="J30" s="11"/>
      <c r="K30" s="24"/>
      <c r="L30" s="24"/>
      <c r="M30" s="22"/>
      <c r="N30" s="23"/>
      <c r="O30" s="22"/>
      <c r="P30" s="22"/>
      <c r="Q30" s="29"/>
      <c r="R30" s="30" t="s">
        <v>26</v>
      </c>
      <c r="S30" s="31">
        <v>24</v>
      </c>
    </row>
    <row r="31" ht="14.1" customHeight="1" spans="1:19">
      <c r="A31" s="11" t="s">
        <v>32</v>
      </c>
      <c r="B31" s="11">
        <v>59</v>
      </c>
      <c r="C31" s="12">
        <v>57</v>
      </c>
      <c r="D31" s="12"/>
      <c r="E31" s="12">
        <v>0</v>
      </c>
      <c r="F31" s="12">
        <v>12</v>
      </c>
      <c r="G31" s="12"/>
      <c r="H31" s="12">
        <v>45</v>
      </c>
      <c r="I31" s="12"/>
      <c r="J31" s="11">
        <v>-0.415</v>
      </c>
      <c r="K31" s="21">
        <f>53/3864*106</f>
        <v>1.45393374741201</v>
      </c>
      <c r="L31" s="21">
        <f>J31+K31</f>
        <v>1.03893374741201</v>
      </c>
      <c r="M31" s="22">
        <v>1</v>
      </c>
      <c r="N31" s="23">
        <f>L31-M31</f>
        <v>0.0389337474120084</v>
      </c>
      <c r="O31" s="22"/>
      <c r="P31" s="22"/>
      <c r="Q31" s="29"/>
      <c r="R31" s="30" t="s">
        <v>24</v>
      </c>
      <c r="S31" s="31">
        <v>15</v>
      </c>
    </row>
    <row r="32" ht="14.1" customHeight="1" spans="1:19">
      <c r="A32" s="11"/>
      <c r="B32" s="11"/>
      <c r="C32" s="13"/>
      <c r="D32" s="13"/>
      <c r="E32" s="13"/>
      <c r="F32" s="13"/>
      <c r="G32" s="13"/>
      <c r="H32" s="13"/>
      <c r="I32" s="13"/>
      <c r="J32" s="11"/>
      <c r="K32" s="24"/>
      <c r="L32" s="24"/>
      <c r="M32" s="22"/>
      <c r="N32" s="23"/>
      <c r="O32" s="22"/>
      <c r="P32" s="22"/>
      <c r="Q32" s="29"/>
      <c r="R32" s="30" t="s">
        <v>25</v>
      </c>
      <c r="S32" s="31">
        <v>20</v>
      </c>
    </row>
    <row r="33" ht="14.1" customHeight="1" spans="1:19">
      <c r="A33" s="11"/>
      <c r="B33" s="11"/>
      <c r="C33" s="14"/>
      <c r="D33" s="14"/>
      <c r="E33" s="14"/>
      <c r="F33" s="14"/>
      <c r="G33" s="14"/>
      <c r="H33" s="14"/>
      <c r="I33" s="14"/>
      <c r="J33" s="11"/>
      <c r="K33" s="24"/>
      <c r="L33" s="24"/>
      <c r="M33" s="22"/>
      <c r="N33" s="23"/>
      <c r="O33" s="22"/>
      <c r="P33" s="22"/>
      <c r="Q33" s="29"/>
      <c r="R33" s="30" t="s">
        <v>26</v>
      </c>
      <c r="S33" s="31">
        <v>11</v>
      </c>
    </row>
    <row r="34" s="3" customFormat="1" ht="14.1" customHeight="1" spans="1:19">
      <c r="A34" s="11" t="s">
        <v>33</v>
      </c>
      <c r="B34" s="11">
        <v>50</v>
      </c>
      <c r="C34" s="12">
        <v>43</v>
      </c>
      <c r="D34" s="12"/>
      <c r="E34" s="12">
        <v>2</v>
      </c>
      <c r="F34" s="12">
        <v>10</v>
      </c>
      <c r="G34" s="12"/>
      <c r="H34" s="12">
        <v>31</v>
      </c>
      <c r="I34" s="12"/>
      <c r="J34" s="11">
        <v>-0.207</v>
      </c>
      <c r="K34" s="21">
        <f>53/3864*89</f>
        <v>1.22075569358178</v>
      </c>
      <c r="L34" s="21">
        <f>J34+K34</f>
        <v>1.01375569358178</v>
      </c>
      <c r="M34" s="22">
        <v>1</v>
      </c>
      <c r="N34" s="23">
        <f>L34-M34</f>
        <v>0.0137556935817804</v>
      </c>
      <c r="O34" s="22"/>
      <c r="P34" s="22"/>
      <c r="Q34" s="29"/>
      <c r="R34" s="30" t="s">
        <v>24</v>
      </c>
      <c r="S34" s="31">
        <v>11</v>
      </c>
    </row>
    <row r="35" s="3" customFormat="1" ht="14.1" customHeight="1" spans="1:19">
      <c r="A35" s="11"/>
      <c r="B35" s="11"/>
      <c r="C35" s="13"/>
      <c r="D35" s="13"/>
      <c r="E35" s="13"/>
      <c r="F35" s="13"/>
      <c r="G35" s="13"/>
      <c r="H35" s="13"/>
      <c r="I35" s="13"/>
      <c r="J35" s="11"/>
      <c r="K35" s="24"/>
      <c r="L35" s="24"/>
      <c r="M35" s="22"/>
      <c r="N35" s="23"/>
      <c r="O35" s="22"/>
      <c r="P35" s="22"/>
      <c r="Q35" s="29"/>
      <c r="R35" s="30" t="s">
        <v>25</v>
      </c>
      <c r="S35" s="31">
        <v>15</v>
      </c>
    </row>
    <row r="36" s="3" customFormat="1" ht="14.1" customHeight="1" spans="1:19">
      <c r="A36" s="11"/>
      <c r="B36" s="11"/>
      <c r="C36" s="14"/>
      <c r="D36" s="14"/>
      <c r="E36" s="14"/>
      <c r="F36" s="14"/>
      <c r="G36" s="14"/>
      <c r="H36" s="14"/>
      <c r="I36" s="14"/>
      <c r="J36" s="11"/>
      <c r="K36" s="24"/>
      <c r="L36" s="24"/>
      <c r="M36" s="22"/>
      <c r="N36" s="23"/>
      <c r="O36" s="22"/>
      <c r="P36" s="22"/>
      <c r="Q36" s="29"/>
      <c r="R36" s="30" t="s">
        <v>26</v>
      </c>
      <c r="S36" s="31">
        <v>9</v>
      </c>
    </row>
    <row r="37" ht="14.1" customHeight="1" spans="1:19">
      <c r="A37" s="11" t="s">
        <v>34</v>
      </c>
      <c r="B37" s="11">
        <v>64</v>
      </c>
      <c r="C37" s="12">
        <v>54</v>
      </c>
      <c r="D37" s="12"/>
      <c r="E37" s="12">
        <v>2</v>
      </c>
      <c r="F37" s="12">
        <v>14</v>
      </c>
      <c r="G37" s="12"/>
      <c r="H37" s="12">
        <v>38</v>
      </c>
      <c r="I37" s="12"/>
      <c r="J37" s="11">
        <v>-0.272</v>
      </c>
      <c r="K37" s="21">
        <f>53/3864*98</f>
        <v>1.34420289855072</v>
      </c>
      <c r="L37" s="21">
        <f>J37+K37</f>
        <v>1.07220289855072</v>
      </c>
      <c r="M37" s="22">
        <v>1</v>
      </c>
      <c r="N37" s="23">
        <f>L37-M37</f>
        <v>0.0722028985507246</v>
      </c>
      <c r="O37" s="22"/>
      <c r="P37" s="22"/>
      <c r="Q37" s="29"/>
      <c r="R37" s="30" t="s">
        <v>24</v>
      </c>
      <c r="S37" s="31">
        <v>14</v>
      </c>
    </row>
    <row r="38" ht="14.1" customHeight="1" spans="1:19">
      <c r="A38" s="11"/>
      <c r="B38" s="11"/>
      <c r="C38" s="13"/>
      <c r="D38" s="13"/>
      <c r="E38" s="13"/>
      <c r="F38" s="13"/>
      <c r="G38" s="13"/>
      <c r="H38" s="13"/>
      <c r="I38" s="13"/>
      <c r="J38" s="11"/>
      <c r="K38" s="24"/>
      <c r="L38" s="24"/>
      <c r="M38" s="22"/>
      <c r="N38" s="23"/>
      <c r="O38" s="22"/>
      <c r="P38" s="22"/>
      <c r="Q38" s="29"/>
      <c r="R38" s="30" t="s">
        <v>25</v>
      </c>
      <c r="S38" s="31">
        <v>19</v>
      </c>
    </row>
    <row r="39" ht="14.1" customHeight="1" spans="1:19">
      <c r="A39" s="11"/>
      <c r="B39" s="11"/>
      <c r="C39" s="14"/>
      <c r="D39" s="14"/>
      <c r="E39" s="14"/>
      <c r="F39" s="14"/>
      <c r="G39" s="14"/>
      <c r="H39" s="14"/>
      <c r="I39" s="14"/>
      <c r="J39" s="11"/>
      <c r="K39" s="24"/>
      <c r="L39" s="24"/>
      <c r="M39" s="22"/>
      <c r="N39" s="23"/>
      <c r="O39" s="22"/>
      <c r="P39" s="22"/>
      <c r="Q39" s="29"/>
      <c r="R39" s="30" t="s">
        <v>26</v>
      </c>
      <c r="S39" s="31">
        <v>11</v>
      </c>
    </row>
    <row r="40" ht="14.1" customHeight="1" spans="1:19">
      <c r="A40" s="11" t="s">
        <v>35</v>
      </c>
      <c r="B40" s="11">
        <v>109</v>
      </c>
      <c r="C40" s="11">
        <v>96</v>
      </c>
      <c r="D40" s="11"/>
      <c r="E40" s="11">
        <v>0</v>
      </c>
      <c r="F40" s="11">
        <v>43</v>
      </c>
      <c r="G40" s="11"/>
      <c r="H40" s="11">
        <v>53</v>
      </c>
      <c r="I40" s="11"/>
      <c r="J40" s="11">
        <v>-1.053</v>
      </c>
      <c r="K40" s="23">
        <f>53/3864*153</f>
        <v>2.09860248447205</v>
      </c>
      <c r="L40" s="23">
        <f>J40+K40</f>
        <v>1.04560248447205</v>
      </c>
      <c r="M40" s="22">
        <v>1</v>
      </c>
      <c r="N40" s="23">
        <f t="shared" ref="N40" si="0">L40-M40</f>
        <v>0.0456024844720497</v>
      </c>
      <c r="O40" s="22"/>
      <c r="P40" s="22"/>
      <c r="Q40" s="29"/>
      <c r="R40" s="30" t="s">
        <v>24</v>
      </c>
      <c r="S40" s="31">
        <v>24</v>
      </c>
    </row>
    <row r="41" ht="14.1" customHeight="1" spans="1:19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23"/>
      <c r="L41" s="23"/>
      <c r="M41" s="22"/>
      <c r="N41" s="23"/>
      <c r="O41" s="22"/>
      <c r="P41" s="22"/>
      <c r="Q41" s="29"/>
      <c r="R41" s="30" t="s">
        <v>25</v>
      </c>
      <c r="S41" s="31">
        <v>34</v>
      </c>
    </row>
    <row r="42" ht="14.1" customHeight="1" spans="1:19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23"/>
      <c r="L42" s="23"/>
      <c r="M42" s="22"/>
      <c r="N42" s="23"/>
      <c r="O42" s="22"/>
      <c r="P42" s="22"/>
      <c r="Q42" s="29"/>
      <c r="R42" s="30" t="s">
        <v>26</v>
      </c>
      <c r="S42" s="31">
        <v>19</v>
      </c>
    </row>
    <row r="43" ht="14.1" customHeight="1" spans="1:19">
      <c r="A43" s="11" t="s">
        <v>36</v>
      </c>
      <c r="B43" s="11">
        <v>155</v>
      </c>
      <c r="C43" s="11">
        <v>136</v>
      </c>
      <c r="D43" s="11"/>
      <c r="E43" s="11">
        <v>3</v>
      </c>
      <c r="F43" s="11">
        <v>28</v>
      </c>
      <c r="G43" s="11"/>
      <c r="H43" s="11">
        <v>105</v>
      </c>
      <c r="I43" s="11"/>
      <c r="J43" s="11">
        <v>0.121</v>
      </c>
      <c r="K43" s="23">
        <f>53/3864*241</f>
        <v>3.30564182194617</v>
      </c>
      <c r="L43" s="23">
        <f>J43+K43</f>
        <v>3.42664182194617</v>
      </c>
      <c r="M43" s="22">
        <v>3</v>
      </c>
      <c r="N43" s="23">
        <f t="shared" ref="N43" si="1">L43-M43</f>
        <v>0.42664182194617</v>
      </c>
      <c r="O43" s="22"/>
      <c r="P43" s="22"/>
      <c r="Q43" s="29"/>
      <c r="R43" s="30" t="s">
        <v>24</v>
      </c>
      <c r="S43" s="31">
        <v>34</v>
      </c>
    </row>
    <row r="44" ht="14.1" customHeight="1" spans="1:19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23"/>
      <c r="L44" s="23"/>
      <c r="M44" s="22"/>
      <c r="N44" s="23"/>
      <c r="O44" s="22"/>
      <c r="P44" s="22"/>
      <c r="Q44" s="29"/>
      <c r="R44" s="30" t="s">
        <v>25</v>
      </c>
      <c r="S44" s="31">
        <v>48</v>
      </c>
    </row>
    <row r="45" ht="14.1" customHeight="1" spans="1:19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23"/>
      <c r="L45" s="23"/>
      <c r="M45" s="22"/>
      <c r="N45" s="23"/>
      <c r="O45" s="22"/>
      <c r="P45" s="22"/>
      <c r="Q45" s="29"/>
      <c r="R45" s="30" t="s">
        <v>26</v>
      </c>
      <c r="S45" s="31">
        <v>27</v>
      </c>
    </row>
    <row r="46" ht="14.1" customHeight="1" spans="1:20">
      <c r="A46" s="11" t="s">
        <v>37</v>
      </c>
      <c r="B46" s="11">
        <v>115</v>
      </c>
      <c r="C46" s="12">
        <v>109</v>
      </c>
      <c r="D46" s="12"/>
      <c r="E46" s="12">
        <v>2</v>
      </c>
      <c r="F46" s="12">
        <v>27</v>
      </c>
      <c r="G46" s="12"/>
      <c r="H46" s="12">
        <v>80</v>
      </c>
      <c r="I46" s="12"/>
      <c r="J46" s="11">
        <v>0.29</v>
      </c>
      <c r="K46" s="21">
        <f>53/3864*186</f>
        <v>2.55124223602484</v>
      </c>
      <c r="L46" s="21">
        <f>J46+K46</f>
        <v>2.84124223602484</v>
      </c>
      <c r="M46" s="22">
        <v>3</v>
      </c>
      <c r="N46" s="23">
        <f t="shared" ref="N46" si="2">L46-M46</f>
        <v>-0.158757763975155</v>
      </c>
      <c r="O46" s="22"/>
      <c r="P46" s="22"/>
      <c r="Q46" s="29"/>
      <c r="R46" s="30" t="s">
        <v>24</v>
      </c>
      <c r="S46" s="31">
        <v>28</v>
      </c>
      <c r="T46" s="32"/>
    </row>
    <row r="47" ht="14.1" customHeight="1" spans="1:20">
      <c r="A47" s="11"/>
      <c r="B47" s="11"/>
      <c r="C47" s="13"/>
      <c r="D47" s="13"/>
      <c r="E47" s="13"/>
      <c r="F47" s="13"/>
      <c r="G47" s="13"/>
      <c r="H47" s="13"/>
      <c r="I47" s="13"/>
      <c r="J47" s="11"/>
      <c r="K47" s="24"/>
      <c r="L47" s="24"/>
      <c r="M47" s="22"/>
      <c r="N47" s="23"/>
      <c r="O47" s="22"/>
      <c r="P47" s="22"/>
      <c r="Q47" s="29"/>
      <c r="R47" s="30" t="s">
        <v>25</v>
      </c>
      <c r="S47" s="31">
        <v>38</v>
      </c>
      <c r="T47" s="32"/>
    </row>
    <row r="48" ht="11.1" customHeight="1" spans="1:20">
      <c r="A48" s="11"/>
      <c r="B48" s="11"/>
      <c r="C48" s="14"/>
      <c r="D48" s="14"/>
      <c r="E48" s="14"/>
      <c r="F48" s="14"/>
      <c r="G48" s="14"/>
      <c r="H48" s="14"/>
      <c r="I48" s="14"/>
      <c r="J48" s="11"/>
      <c r="K48" s="26"/>
      <c r="L48" s="24"/>
      <c r="M48" s="22"/>
      <c r="N48" s="23"/>
      <c r="O48" s="22"/>
      <c r="P48" s="22"/>
      <c r="Q48" s="29"/>
      <c r="R48" s="30" t="s">
        <v>26</v>
      </c>
      <c r="S48" s="31">
        <v>22</v>
      </c>
      <c r="T48" s="32"/>
    </row>
    <row r="49" ht="14.1" customHeight="1" spans="1:20">
      <c r="A49" s="11" t="s">
        <v>38</v>
      </c>
      <c r="B49" s="11">
        <v>207</v>
      </c>
      <c r="C49" s="12">
        <v>153</v>
      </c>
      <c r="D49" s="12">
        <v>24</v>
      </c>
      <c r="E49" s="12">
        <v>4</v>
      </c>
      <c r="F49" s="12">
        <v>45</v>
      </c>
      <c r="G49" s="12">
        <v>12</v>
      </c>
      <c r="H49" s="12">
        <v>104</v>
      </c>
      <c r="I49" s="12">
        <v>12</v>
      </c>
      <c r="J49" s="11">
        <v>-0.17</v>
      </c>
      <c r="K49" s="21">
        <f>53/3864*276</f>
        <v>3.78571428571429</v>
      </c>
      <c r="L49" s="21">
        <f>J49+K49</f>
        <v>3.61571428571429</v>
      </c>
      <c r="M49" s="22">
        <v>4</v>
      </c>
      <c r="N49" s="23">
        <f>L49-M49</f>
        <v>-0.384285714285714</v>
      </c>
      <c r="O49" s="25">
        <v>1.21875</v>
      </c>
      <c r="P49" s="22">
        <v>1</v>
      </c>
      <c r="Q49" s="23">
        <f>O49-P49</f>
        <v>0.21875</v>
      </c>
      <c r="R49" s="30" t="s">
        <v>21</v>
      </c>
      <c r="S49" s="31">
        <v>6</v>
      </c>
      <c r="T49" s="32"/>
    </row>
    <row r="50" ht="14.1" customHeight="1" spans="1:20">
      <c r="A50" s="11"/>
      <c r="B50" s="11"/>
      <c r="C50" s="13"/>
      <c r="D50" s="13"/>
      <c r="E50" s="13"/>
      <c r="F50" s="13"/>
      <c r="G50" s="13"/>
      <c r="H50" s="13"/>
      <c r="I50" s="13"/>
      <c r="J50" s="11"/>
      <c r="K50" s="24"/>
      <c r="L50" s="24"/>
      <c r="M50" s="22"/>
      <c r="N50" s="23"/>
      <c r="O50" s="25"/>
      <c r="P50" s="22"/>
      <c r="Q50" s="23"/>
      <c r="R50" s="30" t="s">
        <v>22</v>
      </c>
      <c r="S50" s="31">
        <v>15</v>
      </c>
      <c r="T50" s="32"/>
    </row>
    <row r="51" ht="14.1" customHeight="1" spans="1:20">
      <c r="A51" s="11"/>
      <c r="B51" s="11"/>
      <c r="C51" s="13"/>
      <c r="D51" s="13"/>
      <c r="E51" s="13"/>
      <c r="F51" s="13"/>
      <c r="G51" s="13"/>
      <c r="H51" s="13"/>
      <c r="I51" s="13"/>
      <c r="J51" s="11"/>
      <c r="K51" s="24"/>
      <c r="L51" s="24"/>
      <c r="M51" s="22"/>
      <c r="N51" s="23"/>
      <c r="O51" s="25"/>
      <c r="P51" s="22"/>
      <c r="Q51" s="23"/>
      <c r="R51" s="30" t="s">
        <v>23</v>
      </c>
      <c r="S51" s="31">
        <v>3</v>
      </c>
      <c r="T51" s="32"/>
    </row>
    <row r="52" ht="14.1" customHeight="1" spans="1:20">
      <c r="A52" s="11"/>
      <c r="B52" s="11"/>
      <c r="C52" s="13"/>
      <c r="D52" s="13"/>
      <c r="E52" s="13"/>
      <c r="F52" s="13"/>
      <c r="G52" s="13"/>
      <c r="H52" s="13"/>
      <c r="I52" s="13"/>
      <c r="J52" s="11"/>
      <c r="K52" s="24"/>
      <c r="L52" s="24"/>
      <c r="M52" s="22"/>
      <c r="N52" s="23"/>
      <c r="O52" s="25"/>
      <c r="P52" s="22"/>
      <c r="Q52" s="23"/>
      <c r="R52" s="30" t="s">
        <v>24</v>
      </c>
      <c r="S52" s="31">
        <v>39</v>
      </c>
      <c r="T52" s="32"/>
    </row>
    <row r="53" ht="14.1" customHeight="1" spans="1:20">
      <c r="A53" s="11"/>
      <c r="B53" s="11"/>
      <c r="C53" s="13"/>
      <c r="D53" s="13"/>
      <c r="E53" s="13"/>
      <c r="F53" s="13"/>
      <c r="G53" s="13"/>
      <c r="H53" s="13"/>
      <c r="I53" s="13"/>
      <c r="J53" s="11"/>
      <c r="K53" s="24"/>
      <c r="L53" s="24"/>
      <c r="M53" s="22"/>
      <c r="N53" s="23"/>
      <c r="O53" s="25"/>
      <c r="P53" s="22"/>
      <c r="Q53" s="23"/>
      <c r="R53" s="30" t="s">
        <v>25</v>
      </c>
      <c r="S53" s="31">
        <v>53</v>
      </c>
      <c r="T53" s="32"/>
    </row>
    <row r="54" ht="14.1" customHeight="1" spans="1:20">
      <c r="A54" s="11"/>
      <c r="B54" s="11"/>
      <c r="C54" s="14"/>
      <c r="D54" s="14"/>
      <c r="E54" s="14"/>
      <c r="F54" s="14"/>
      <c r="G54" s="14"/>
      <c r="H54" s="14"/>
      <c r="I54" s="14"/>
      <c r="J54" s="11"/>
      <c r="K54" s="26"/>
      <c r="L54" s="26"/>
      <c r="M54" s="22"/>
      <c r="N54" s="23"/>
      <c r="O54" s="25"/>
      <c r="P54" s="22"/>
      <c r="Q54" s="23"/>
      <c r="R54" s="30" t="s">
        <v>26</v>
      </c>
      <c r="S54" s="31">
        <v>31</v>
      </c>
      <c r="T54" s="32"/>
    </row>
    <row r="55" ht="14.1" customHeight="1" spans="1:20">
      <c r="A55" s="11" t="s">
        <v>39</v>
      </c>
      <c r="B55" s="11">
        <v>122</v>
      </c>
      <c r="C55" s="12">
        <v>112</v>
      </c>
      <c r="D55" s="12"/>
      <c r="E55" s="12">
        <v>1</v>
      </c>
      <c r="F55" s="12">
        <v>15</v>
      </c>
      <c r="G55" s="12"/>
      <c r="H55" s="12">
        <v>96</v>
      </c>
      <c r="I55" s="12"/>
      <c r="J55" s="11">
        <v>0.191</v>
      </c>
      <c r="K55" s="21">
        <f>53/3864*210</f>
        <v>2.8804347826087</v>
      </c>
      <c r="L55" s="21">
        <f>J55+K55</f>
        <v>3.0714347826087</v>
      </c>
      <c r="M55" s="22">
        <v>3</v>
      </c>
      <c r="N55" s="23">
        <f>L55-M55</f>
        <v>0.0714347826086956</v>
      </c>
      <c r="O55" s="22"/>
      <c r="P55" s="22"/>
      <c r="Q55" s="29"/>
      <c r="R55" s="30" t="s">
        <v>24</v>
      </c>
      <c r="S55" s="31">
        <v>28</v>
      </c>
      <c r="T55" s="32"/>
    </row>
    <row r="56" ht="14.1" customHeight="1" spans="1:20">
      <c r="A56" s="11"/>
      <c r="B56" s="11"/>
      <c r="C56" s="13"/>
      <c r="D56" s="13"/>
      <c r="E56" s="13"/>
      <c r="F56" s="13"/>
      <c r="G56" s="13"/>
      <c r="H56" s="13"/>
      <c r="I56" s="13"/>
      <c r="J56" s="11"/>
      <c r="K56" s="24"/>
      <c r="L56" s="24"/>
      <c r="M56" s="22"/>
      <c r="N56" s="23"/>
      <c r="O56" s="22"/>
      <c r="P56" s="22"/>
      <c r="Q56" s="29"/>
      <c r="R56" s="30" t="s">
        <v>25</v>
      </c>
      <c r="S56" s="31">
        <v>40</v>
      </c>
      <c r="T56" s="32"/>
    </row>
    <row r="57" ht="14.1" customHeight="1" spans="1:20">
      <c r="A57" s="11"/>
      <c r="B57" s="11"/>
      <c r="C57" s="14"/>
      <c r="D57" s="14"/>
      <c r="E57" s="14"/>
      <c r="F57" s="14"/>
      <c r="G57" s="14"/>
      <c r="H57" s="14"/>
      <c r="I57" s="14"/>
      <c r="J57" s="11"/>
      <c r="K57" s="24"/>
      <c r="L57" s="24"/>
      <c r="M57" s="22"/>
      <c r="N57" s="23"/>
      <c r="O57" s="22"/>
      <c r="P57" s="22"/>
      <c r="Q57" s="29"/>
      <c r="R57" s="30" t="s">
        <v>26</v>
      </c>
      <c r="S57" s="31">
        <v>22</v>
      </c>
      <c r="T57" s="32"/>
    </row>
    <row r="58" ht="14.1" customHeight="1" spans="1:20">
      <c r="A58" s="11" t="s">
        <v>40</v>
      </c>
      <c r="B58" s="11">
        <v>243</v>
      </c>
      <c r="C58" s="12">
        <v>190</v>
      </c>
      <c r="D58" s="12">
        <v>21</v>
      </c>
      <c r="E58" s="12">
        <v>0</v>
      </c>
      <c r="F58" s="12">
        <v>83</v>
      </c>
      <c r="G58" s="12">
        <v>10</v>
      </c>
      <c r="H58" s="12">
        <v>107</v>
      </c>
      <c r="I58" s="12">
        <v>11</v>
      </c>
      <c r="J58" s="11">
        <v>-0.144</v>
      </c>
      <c r="K58" s="21">
        <f>53/3864*329</f>
        <v>4.51268115942029</v>
      </c>
      <c r="L58" s="21">
        <f>J58+K58</f>
        <v>4.36868115942029</v>
      </c>
      <c r="M58" s="22">
        <v>4</v>
      </c>
      <c r="N58" s="23">
        <f>L58-M58</f>
        <v>0.36868115942029</v>
      </c>
      <c r="O58" s="25">
        <v>1.03125</v>
      </c>
      <c r="P58" s="22">
        <v>1</v>
      </c>
      <c r="Q58" s="23">
        <f>O58-P58</f>
        <v>0.03125</v>
      </c>
      <c r="R58" s="30" t="s">
        <v>21</v>
      </c>
      <c r="S58" s="31">
        <v>6</v>
      </c>
      <c r="T58" s="32"/>
    </row>
    <row r="59" ht="14.1" customHeight="1" spans="1:20">
      <c r="A59" s="11"/>
      <c r="B59" s="11"/>
      <c r="C59" s="13"/>
      <c r="D59" s="13"/>
      <c r="E59" s="13"/>
      <c r="F59" s="13"/>
      <c r="G59" s="13"/>
      <c r="H59" s="13"/>
      <c r="I59" s="13"/>
      <c r="J59" s="11"/>
      <c r="K59" s="24"/>
      <c r="L59" s="24"/>
      <c r="M59" s="22"/>
      <c r="N59" s="23"/>
      <c r="O59" s="25"/>
      <c r="P59" s="22"/>
      <c r="Q59" s="23"/>
      <c r="R59" s="30" t="s">
        <v>22</v>
      </c>
      <c r="S59" s="31">
        <v>12</v>
      </c>
      <c r="T59" s="32"/>
    </row>
    <row r="60" ht="14.1" customHeight="1" spans="1:20">
      <c r="A60" s="11"/>
      <c r="B60" s="11"/>
      <c r="C60" s="13"/>
      <c r="D60" s="13"/>
      <c r="E60" s="13"/>
      <c r="F60" s="13"/>
      <c r="G60" s="13"/>
      <c r="H60" s="13"/>
      <c r="I60" s="13"/>
      <c r="J60" s="11"/>
      <c r="K60" s="24"/>
      <c r="L60" s="24"/>
      <c r="M60" s="22"/>
      <c r="N60" s="23"/>
      <c r="O60" s="25"/>
      <c r="P60" s="22"/>
      <c r="Q60" s="23"/>
      <c r="R60" s="30" t="s">
        <v>23</v>
      </c>
      <c r="S60" s="31">
        <v>3</v>
      </c>
      <c r="T60" s="32"/>
    </row>
    <row r="61" ht="14.1" customHeight="1" spans="1:20">
      <c r="A61" s="11"/>
      <c r="B61" s="11"/>
      <c r="C61" s="13"/>
      <c r="D61" s="13"/>
      <c r="E61" s="13"/>
      <c r="F61" s="13"/>
      <c r="G61" s="13"/>
      <c r="H61" s="13"/>
      <c r="I61" s="13"/>
      <c r="J61" s="11"/>
      <c r="K61" s="24"/>
      <c r="L61" s="24"/>
      <c r="M61" s="22"/>
      <c r="N61" s="23"/>
      <c r="O61" s="25"/>
      <c r="P61" s="22"/>
      <c r="Q61" s="23"/>
      <c r="R61" s="30" t="s">
        <v>24</v>
      </c>
      <c r="S61" s="31">
        <v>48</v>
      </c>
      <c r="T61" s="32"/>
    </row>
    <row r="62" ht="14.1" customHeight="1" spans="1:20">
      <c r="A62" s="11"/>
      <c r="B62" s="11"/>
      <c r="C62" s="13"/>
      <c r="D62" s="13"/>
      <c r="E62" s="13"/>
      <c r="F62" s="13"/>
      <c r="G62" s="13"/>
      <c r="H62" s="13"/>
      <c r="I62" s="13"/>
      <c r="J62" s="11"/>
      <c r="K62" s="24"/>
      <c r="L62" s="24"/>
      <c r="M62" s="22"/>
      <c r="N62" s="23"/>
      <c r="O62" s="25"/>
      <c r="P62" s="22"/>
      <c r="Q62" s="23"/>
      <c r="R62" s="30" t="s">
        <v>25</v>
      </c>
      <c r="S62" s="31">
        <v>67</v>
      </c>
      <c r="T62" s="32"/>
    </row>
    <row r="63" ht="14.1" customHeight="1" spans="1:20">
      <c r="A63" s="11"/>
      <c r="B63" s="11"/>
      <c r="C63" s="14"/>
      <c r="D63" s="14"/>
      <c r="E63" s="14"/>
      <c r="F63" s="14"/>
      <c r="G63" s="14"/>
      <c r="H63" s="14"/>
      <c r="I63" s="14"/>
      <c r="J63" s="11"/>
      <c r="K63" s="26"/>
      <c r="L63" s="26"/>
      <c r="M63" s="22"/>
      <c r="N63" s="23"/>
      <c r="O63" s="25"/>
      <c r="P63" s="22"/>
      <c r="Q63" s="23"/>
      <c r="R63" s="30" t="s">
        <v>26</v>
      </c>
      <c r="S63" s="31">
        <v>38</v>
      </c>
      <c r="T63" s="32"/>
    </row>
    <row r="64" ht="14.1" customHeight="1" spans="1:20">
      <c r="A64" s="11" t="s">
        <v>41</v>
      </c>
      <c r="B64" s="11">
        <v>102</v>
      </c>
      <c r="C64" s="12">
        <v>100</v>
      </c>
      <c r="D64" s="12"/>
      <c r="E64" s="12">
        <v>0</v>
      </c>
      <c r="F64" s="12">
        <v>41</v>
      </c>
      <c r="G64" s="12"/>
      <c r="H64" s="12">
        <v>59</v>
      </c>
      <c r="I64" s="12"/>
      <c r="J64" s="11">
        <v>-0.571</v>
      </c>
      <c r="K64" s="21">
        <f>53/3864*157</f>
        <v>2.15346790890269</v>
      </c>
      <c r="L64" s="21">
        <f>J64+K64</f>
        <v>1.58246790890269</v>
      </c>
      <c r="M64" s="22">
        <v>2</v>
      </c>
      <c r="N64" s="23">
        <f>L64-M64</f>
        <v>-0.417532091097308</v>
      </c>
      <c r="O64" s="22"/>
      <c r="P64" s="22"/>
      <c r="Q64" s="29"/>
      <c r="R64" s="30" t="s">
        <v>24</v>
      </c>
      <c r="S64" s="31">
        <v>25</v>
      </c>
      <c r="T64" s="3"/>
    </row>
    <row r="65" ht="14.1" customHeight="1" spans="1:19">
      <c r="A65" s="11"/>
      <c r="B65" s="11"/>
      <c r="C65" s="13"/>
      <c r="D65" s="13"/>
      <c r="E65" s="13"/>
      <c r="F65" s="13"/>
      <c r="G65" s="13"/>
      <c r="H65" s="13"/>
      <c r="I65" s="13"/>
      <c r="J65" s="11"/>
      <c r="K65" s="24"/>
      <c r="L65" s="24"/>
      <c r="M65" s="22"/>
      <c r="N65" s="23"/>
      <c r="O65" s="22"/>
      <c r="P65" s="22"/>
      <c r="Q65" s="29"/>
      <c r="R65" s="30" t="s">
        <v>25</v>
      </c>
      <c r="S65" s="31">
        <v>35</v>
      </c>
    </row>
    <row r="66" ht="14.1" customHeight="1" spans="1:19">
      <c r="A66" s="11"/>
      <c r="B66" s="11"/>
      <c r="C66" s="14"/>
      <c r="D66" s="14"/>
      <c r="E66" s="14"/>
      <c r="F66" s="14"/>
      <c r="G66" s="14"/>
      <c r="H66" s="14"/>
      <c r="I66" s="14"/>
      <c r="J66" s="11"/>
      <c r="K66" s="24"/>
      <c r="L66" s="24"/>
      <c r="M66" s="22"/>
      <c r="N66" s="23"/>
      <c r="O66" s="22"/>
      <c r="P66" s="22"/>
      <c r="Q66" s="29"/>
      <c r="R66" s="30" t="s">
        <v>26</v>
      </c>
      <c r="S66" s="31">
        <v>20</v>
      </c>
    </row>
    <row r="67" ht="14.1" customHeight="1" spans="1:19">
      <c r="A67" s="11" t="s">
        <v>42</v>
      </c>
      <c r="B67" s="11">
        <v>84</v>
      </c>
      <c r="C67" s="12">
        <v>76</v>
      </c>
      <c r="D67" s="12"/>
      <c r="E67" s="12">
        <v>0</v>
      </c>
      <c r="F67" s="12">
        <v>33</v>
      </c>
      <c r="G67" s="12"/>
      <c r="H67" s="12">
        <v>43</v>
      </c>
      <c r="I67" s="12"/>
      <c r="J67" s="11">
        <v>0.322</v>
      </c>
      <c r="K67" s="21">
        <f>53/3864*130</f>
        <v>1.78312629399586</v>
      </c>
      <c r="L67" s="21">
        <f>J67+K67</f>
        <v>2.10512629399586</v>
      </c>
      <c r="M67" s="22">
        <v>2</v>
      </c>
      <c r="N67" s="23">
        <f>L67-M67</f>
        <v>0.105126293995859</v>
      </c>
      <c r="O67" s="22"/>
      <c r="P67" s="22"/>
      <c r="Q67" s="29"/>
      <c r="R67" s="30" t="s">
        <v>24</v>
      </c>
      <c r="S67" s="31">
        <v>19</v>
      </c>
    </row>
    <row r="68" ht="14.1" customHeight="1" spans="1:19">
      <c r="A68" s="11"/>
      <c r="B68" s="11"/>
      <c r="C68" s="13"/>
      <c r="D68" s="13"/>
      <c r="E68" s="13"/>
      <c r="F68" s="13"/>
      <c r="G68" s="13"/>
      <c r="H68" s="13"/>
      <c r="I68" s="13"/>
      <c r="J68" s="11"/>
      <c r="K68" s="24"/>
      <c r="L68" s="24"/>
      <c r="M68" s="22"/>
      <c r="N68" s="23"/>
      <c r="O68" s="22"/>
      <c r="P68" s="22"/>
      <c r="Q68" s="29"/>
      <c r="R68" s="30" t="s">
        <v>25</v>
      </c>
      <c r="S68" s="31">
        <v>27</v>
      </c>
    </row>
    <row r="69" ht="14.1" customHeight="1" spans="1:19">
      <c r="A69" s="11"/>
      <c r="B69" s="11"/>
      <c r="C69" s="14"/>
      <c r="D69" s="14"/>
      <c r="E69" s="14"/>
      <c r="F69" s="14"/>
      <c r="G69" s="14"/>
      <c r="H69" s="14"/>
      <c r="I69" s="14"/>
      <c r="J69" s="11"/>
      <c r="K69" s="24"/>
      <c r="L69" s="24"/>
      <c r="M69" s="22"/>
      <c r="N69" s="23"/>
      <c r="O69" s="22"/>
      <c r="P69" s="22"/>
      <c r="Q69" s="29"/>
      <c r="R69" s="30" t="s">
        <v>26</v>
      </c>
      <c r="S69" s="31">
        <v>15</v>
      </c>
    </row>
    <row r="70" ht="14.1" customHeight="1" spans="1:19">
      <c r="A70" s="11" t="s">
        <v>43</v>
      </c>
      <c r="B70" s="11">
        <v>60</v>
      </c>
      <c r="C70" s="12">
        <v>59</v>
      </c>
      <c r="D70" s="12"/>
      <c r="E70" s="12">
        <v>0</v>
      </c>
      <c r="F70" s="12">
        <v>20</v>
      </c>
      <c r="G70" s="12"/>
      <c r="H70" s="12">
        <v>39</v>
      </c>
      <c r="I70" s="12"/>
      <c r="J70" s="11">
        <v>-0.252</v>
      </c>
      <c r="K70" s="21">
        <f>53/3864*94</f>
        <v>1.28933747412008</v>
      </c>
      <c r="L70" s="21">
        <f>J70+K70</f>
        <v>1.03733747412008</v>
      </c>
      <c r="M70" s="22">
        <v>1</v>
      </c>
      <c r="N70" s="23">
        <f>L70-M70</f>
        <v>0.0373374741200829</v>
      </c>
      <c r="O70" s="22"/>
      <c r="P70" s="22"/>
      <c r="Q70" s="29"/>
      <c r="R70" s="30" t="s">
        <v>24</v>
      </c>
      <c r="S70" s="31">
        <v>15</v>
      </c>
    </row>
    <row r="71" ht="14.1" customHeight="1" spans="1:19">
      <c r="A71" s="11"/>
      <c r="B71" s="11"/>
      <c r="C71" s="13"/>
      <c r="D71" s="13"/>
      <c r="E71" s="13"/>
      <c r="F71" s="13"/>
      <c r="G71" s="13"/>
      <c r="H71" s="13"/>
      <c r="I71" s="13"/>
      <c r="J71" s="11"/>
      <c r="K71" s="24"/>
      <c r="L71" s="24"/>
      <c r="M71" s="22"/>
      <c r="N71" s="23"/>
      <c r="O71" s="22"/>
      <c r="P71" s="22"/>
      <c r="Q71" s="29"/>
      <c r="R71" s="30" t="s">
        <v>25</v>
      </c>
      <c r="S71" s="31">
        <v>21</v>
      </c>
    </row>
    <row r="72" ht="14.1" customHeight="1" spans="1:19">
      <c r="A72" s="11"/>
      <c r="B72" s="11"/>
      <c r="C72" s="14"/>
      <c r="D72" s="14"/>
      <c r="E72" s="14"/>
      <c r="F72" s="14"/>
      <c r="G72" s="14"/>
      <c r="H72" s="14"/>
      <c r="I72" s="14"/>
      <c r="J72" s="11"/>
      <c r="K72" s="24"/>
      <c r="L72" s="24"/>
      <c r="M72" s="22"/>
      <c r="N72" s="23"/>
      <c r="O72" s="22"/>
      <c r="P72" s="22"/>
      <c r="Q72" s="29"/>
      <c r="R72" s="30" t="s">
        <v>26</v>
      </c>
      <c r="S72" s="31">
        <v>12</v>
      </c>
    </row>
    <row r="73" ht="14.1" customHeight="1" spans="1:19">
      <c r="A73" s="11" t="s">
        <v>44</v>
      </c>
      <c r="B73" s="11">
        <v>38</v>
      </c>
      <c r="C73" s="12">
        <v>31</v>
      </c>
      <c r="D73" s="12"/>
      <c r="E73" s="12">
        <v>0</v>
      </c>
      <c r="F73" s="12">
        <v>19</v>
      </c>
      <c r="G73" s="12"/>
      <c r="H73" s="12">
        <v>12</v>
      </c>
      <c r="I73" s="12"/>
      <c r="J73" s="11">
        <v>-0.52</v>
      </c>
      <c r="K73" s="21">
        <f>53/3864*72</f>
        <v>0.987577639751553</v>
      </c>
      <c r="L73" s="21">
        <f>J73+K73</f>
        <v>0.467577639751553</v>
      </c>
      <c r="M73" s="22">
        <v>1</v>
      </c>
      <c r="N73" s="23">
        <f>L73-M73</f>
        <v>-0.532422360248447</v>
      </c>
      <c r="O73" s="22"/>
      <c r="P73" s="22"/>
      <c r="Q73" s="29"/>
      <c r="R73" s="30" t="s">
        <v>24</v>
      </c>
      <c r="S73" s="31">
        <v>8</v>
      </c>
    </row>
    <row r="74" ht="14.1" customHeight="1" spans="1:19">
      <c r="A74" s="11"/>
      <c r="B74" s="11"/>
      <c r="C74" s="13"/>
      <c r="D74" s="13"/>
      <c r="E74" s="13"/>
      <c r="F74" s="13"/>
      <c r="G74" s="13"/>
      <c r="H74" s="13"/>
      <c r="I74" s="13"/>
      <c r="J74" s="11"/>
      <c r="K74" s="24"/>
      <c r="L74" s="24"/>
      <c r="M74" s="22"/>
      <c r="N74" s="23"/>
      <c r="O74" s="22"/>
      <c r="P74" s="22"/>
      <c r="Q74" s="29"/>
      <c r="R74" s="30" t="s">
        <v>25</v>
      </c>
      <c r="S74" s="31">
        <v>11</v>
      </c>
    </row>
    <row r="75" ht="14.1" customHeight="1" spans="1:19">
      <c r="A75" s="11"/>
      <c r="B75" s="11"/>
      <c r="C75" s="14"/>
      <c r="D75" s="14"/>
      <c r="E75" s="14"/>
      <c r="F75" s="14"/>
      <c r="G75" s="14"/>
      <c r="H75" s="14"/>
      <c r="I75" s="14"/>
      <c r="J75" s="11"/>
      <c r="K75" s="24"/>
      <c r="L75" s="24"/>
      <c r="M75" s="22"/>
      <c r="N75" s="23"/>
      <c r="O75" s="22"/>
      <c r="P75" s="22"/>
      <c r="Q75" s="29"/>
      <c r="R75" s="30" t="s">
        <v>26</v>
      </c>
      <c r="S75" s="31">
        <v>6</v>
      </c>
    </row>
    <row r="76" ht="25.15" customHeight="1" spans="1:19">
      <c r="A76" s="11" t="s">
        <v>45</v>
      </c>
      <c r="B76" s="33">
        <v>2576</v>
      </c>
      <c r="C76" s="33">
        <f t="shared" ref="C76:I76" si="3">SUM(C4:C75)</f>
        <v>2241</v>
      </c>
      <c r="D76" s="33">
        <f t="shared" si="3"/>
        <v>102</v>
      </c>
      <c r="E76" s="33">
        <f t="shared" si="3"/>
        <v>14</v>
      </c>
      <c r="F76" s="33">
        <f t="shared" si="3"/>
        <v>826</v>
      </c>
      <c r="G76" s="33">
        <f t="shared" si="3"/>
        <v>48</v>
      </c>
      <c r="H76" s="33">
        <f t="shared" si="3"/>
        <v>1401</v>
      </c>
      <c r="I76" s="33">
        <f t="shared" si="3"/>
        <v>54</v>
      </c>
      <c r="J76" s="33"/>
      <c r="K76" s="11"/>
      <c r="L76" s="11"/>
      <c r="M76" s="22">
        <f>SUM(M4:M75)</f>
        <v>53</v>
      </c>
      <c r="N76" s="22"/>
      <c r="O76" s="22"/>
      <c r="P76" s="22">
        <f>SUM(P4:P75)</f>
        <v>5</v>
      </c>
      <c r="Q76" s="22"/>
      <c r="R76" s="11"/>
      <c r="S76" s="34">
        <f>SUM(S4:S75)</f>
        <v>1904</v>
      </c>
    </row>
    <row r="77" ht="18" customHeight="1"/>
  </sheetData>
  <mergeCells count="339">
    <mergeCell ref="A1:S1"/>
    <mergeCell ref="C2:D2"/>
    <mergeCell ref="F2:G2"/>
    <mergeCell ref="H2:I2"/>
    <mergeCell ref="J2:N2"/>
    <mergeCell ref="O2:Q2"/>
    <mergeCell ref="A2:A3"/>
    <mergeCell ref="A4:A9"/>
    <mergeCell ref="A10:A12"/>
    <mergeCell ref="A13:A18"/>
    <mergeCell ref="A19:A21"/>
    <mergeCell ref="A22:A27"/>
    <mergeCell ref="A28:A30"/>
    <mergeCell ref="A31:A33"/>
    <mergeCell ref="A34:A36"/>
    <mergeCell ref="A37:A39"/>
    <mergeCell ref="A40:A42"/>
    <mergeCell ref="A43:A45"/>
    <mergeCell ref="A46:A48"/>
    <mergeCell ref="A49:A54"/>
    <mergeCell ref="A55:A57"/>
    <mergeCell ref="A58:A63"/>
    <mergeCell ref="A64:A66"/>
    <mergeCell ref="A67:A69"/>
    <mergeCell ref="A70:A72"/>
    <mergeCell ref="A73:A75"/>
    <mergeCell ref="B2:B3"/>
    <mergeCell ref="B4:B9"/>
    <mergeCell ref="B10:B12"/>
    <mergeCell ref="B13:B18"/>
    <mergeCell ref="B19:B21"/>
    <mergeCell ref="B22:B27"/>
    <mergeCell ref="B28:B30"/>
    <mergeCell ref="B31:B33"/>
    <mergeCell ref="B34:B36"/>
    <mergeCell ref="B37:B39"/>
    <mergeCell ref="B40:B42"/>
    <mergeCell ref="B43:B45"/>
    <mergeCell ref="B46:B48"/>
    <mergeCell ref="B49:B54"/>
    <mergeCell ref="B55:B57"/>
    <mergeCell ref="B58:B63"/>
    <mergeCell ref="B64:B66"/>
    <mergeCell ref="B67:B69"/>
    <mergeCell ref="B70:B72"/>
    <mergeCell ref="B73:B75"/>
    <mergeCell ref="C4:C9"/>
    <mergeCell ref="C10:C12"/>
    <mergeCell ref="C13:C18"/>
    <mergeCell ref="C19:C21"/>
    <mergeCell ref="C22:C27"/>
    <mergeCell ref="C28:C30"/>
    <mergeCell ref="C31:C33"/>
    <mergeCell ref="C34:C36"/>
    <mergeCell ref="C37:C39"/>
    <mergeCell ref="C40:C42"/>
    <mergeCell ref="C43:C45"/>
    <mergeCell ref="C46:C48"/>
    <mergeCell ref="C49:C54"/>
    <mergeCell ref="C55:C57"/>
    <mergeCell ref="C58:C63"/>
    <mergeCell ref="C64:C66"/>
    <mergeCell ref="C67:C69"/>
    <mergeCell ref="C70:C72"/>
    <mergeCell ref="C73:C75"/>
    <mergeCell ref="D4:D9"/>
    <mergeCell ref="D10:D12"/>
    <mergeCell ref="D13:D18"/>
    <mergeCell ref="D19:D21"/>
    <mergeCell ref="D22:D27"/>
    <mergeCell ref="D28:D30"/>
    <mergeCell ref="D31:D33"/>
    <mergeCell ref="D34:D36"/>
    <mergeCell ref="D37:D39"/>
    <mergeCell ref="D40:D42"/>
    <mergeCell ref="D43:D45"/>
    <mergeCell ref="D46:D48"/>
    <mergeCell ref="D49:D54"/>
    <mergeCell ref="D55:D57"/>
    <mergeCell ref="D58:D63"/>
    <mergeCell ref="D64:D66"/>
    <mergeCell ref="D67:D69"/>
    <mergeCell ref="D70:D72"/>
    <mergeCell ref="D73:D75"/>
    <mergeCell ref="E2:E3"/>
    <mergeCell ref="E4:E9"/>
    <mergeCell ref="E10:E12"/>
    <mergeCell ref="E13:E18"/>
    <mergeCell ref="E19:E21"/>
    <mergeCell ref="E22:E27"/>
    <mergeCell ref="E28:E30"/>
    <mergeCell ref="E31:E33"/>
    <mergeCell ref="E34:E36"/>
    <mergeCell ref="E37:E39"/>
    <mergeCell ref="E40:E42"/>
    <mergeCell ref="E43:E45"/>
    <mergeCell ref="E46:E48"/>
    <mergeCell ref="E49:E54"/>
    <mergeCell ref="E55:E57"/>
    <mergeCell ref="E58:E63"/>
    <mergeCell ref="E64:E66"/>
    <mergeCell ref="E67:E69"/>
    <mergeCell ref="E70:E72"/>
    <mergeCell ref="E73:E75"/>
    <mergeCell ref="F4:F9"/>
    <mergeCell ref="F10:F12"/>
    <mergeCell ref="F13:F18"/>
    <mergeCell ref="F19:F21"/>
    <mergeCell ref="F22:F27"/>
    <mergeCell ref="F28:F30"/>
    <mergeCell ref="F31:F33"/>
    <mergeCell ref="F34:F36"/>
    <mergeCell ref="F37:F39"/>
    <mergeCell ref="F40:F42"/>
    <mergeCell ref="F43:F45"/>
    <mergeCell ref="F46:F48"/>
    <mergeCell ref="F49:F54"/>
    <mergeCell ref="F55:F57"/>
    <mergeCell ref="F58:F63"/>
    <mergeCell ref="F64:F66"/>
    <mergeCell ref="F67:F69"/>
    <mergeCell ref="F70:F72"/>
    <mergeCell ref="F73:F75"/>
    <mergeCell ref="G4:G9"/>
    <mergeCell ref="G10:G12"/>
    <mergeCell ref="G13:G18"/>
    <mergeCell ref="G19:G21"/>
    <mergeCell ref="G22:G27"/>
    <mergeCell ref="G28:G30"/>
    <mergeCell ref="G31:G33"/>
    <mergeCell ref="G34:G36"/>
    <mergeCell ref="G37:G39"/>
    <mergeCell ref="G40:G42"/>
    <mergeCell ref="G43:G45"/>
    <mergeCell ref="G46:G48"/>
    <mergeCell ref="G49:G54"/>
    <mergeCell ref="G55:G57"/>
    <mergeCell ref="G58:G63"/>
    <mergeCell ref="G64:G66"/>
    <mergeCell ref="G67:G69"/>
    <mergeCell ref="G70:G72"/>
    <mergeCell ref="G73:G75"/>
    <mergeCell ref="H4:H9"/>
    <mergeCell ref="H10:H12"/>
    <mergeCell ref="H13:H18"/>
    <mergeCell ref="H19:H21"/>
    <mergeCell ref="H22:H27"/>
    <mergeCell ref="H28:H30"/>
    <mergeCell ref="H31:H33"/>
    <mergeCell ref="H34:H36"/>
    <mergeCell ref="H37:H39"/>
    <mergeCell ref="H40:H42"/>
    <mergeCell ref="H43:H45"/>
    <mergeCell ref="H46:H48"/>
    <mergeCell ref="H49:H54"/>
    <mergeCell ref="H55:H57"/>
    <mergeCell ref="H58:H63"/>
    <mergeCell ref="H64:H66"/>
    <mergeCell ref="H67:H69"/>
    <mergeCell ref="H70:H72"/>
    <mergeCell ref="H73:H75"/>
    <mergeCell ref="I4:I9"/>
    <mergeCell ref="I10:I12"/>
    <mergeCell ref="I13:I18"/>
    <mergeCell ref="I19:I21"/>
    <mergeCell ref="I22:I27"/>
    <mergeCell ref="I28:I30"/>
    <mergeCell ref="I31:I33"/>
    <mergeCell ref="I34:I36"/>
    <mergeCell ref="I37:I39"/>
    <mergeCell ref="I40:I42"/>
    <mergeCell ref="I43:I45"/>
    <mergeCell ref="I46:I48"/>
    <mergeCell ref="I49:I54"/>
    <mergeCell ref="I55:I57"/>
    <mergeCell ref="I58:I63"/>
    <mergeCell ref="I64:I66"/>
    <mergeCell ref="I67:I69"/>
    <mergeCell ref="I70:I72"/>
    <mergeCell ref="I73:I75"/>
    <mergeCell ref="J4:J9"/>
    <mergeCell ref="J10:J12"/>
    <mergeCell ref="J13:J18"/>
    <mergeCell ref="J19:J21"/>
    <mergeCell ref="J22:J27"/>
    <mergeCell ref="J28:J30"/>
    <mergeCell ref="J31:J33"/>
    <mergeCell ref="J34:J36"/>
    <mergeCell ref="J37:J39"/>
    <mergeCell ref="J40:J42"/>
    <mergeCell ref="J43:J45"/>
    <mergeCell ref="J46:J48"/>
    <mergeCell ref="J49:J54"/>
    <mergeCell ref="J55:J57"/>
    <mergeCell ref="J58:J63"/>
    <mergeCell ref="J64:J66"/>
    <mergeCell ref="J67:J69"/>
    <mergeCell ref="J70:J72"/>
    <mergeCell ref="J73:J75"/>
    <mergeCell ref="K4:K9"/>
    <mergeCell ref="K10:K12"/>
    <mergeCell ref="K13:K18"/>
    <mergeCell ref="K19:K21"/>
    <mergeCell ref="K22:K27"/>
    <mergeCell ref="K28:K30"/>
    <mergeCell ref="K31:K33"/>
    <mergeCell ref="K34:K36"/>
    <mergeCell ref="K37:K39"/>
    <mergeCell ref="K40:K42"/>
    <mergeCell ref="K43:K45"/>
    <mergeCell ref="K46:K48"/>
    <mergeCell ref="K49:K54"/>
    <mergeCell ref="K55:K57"/>
    <mergeCell ref="K58:K63"/>
    <mergeCell ref="K64:K66"/>
    <mergeCell ref="K67:K69"/>
    <mergeCell ref="K70:K72"/>
    <mergeCell ref="K73:K75"/>
    <mergeCell ref="L4:L9"/>
    <mergeCell ref="L10:L12"/>
    <mergeCell ref="L13:L18"/>
    <mergeCell ref="L19:L21"/>
    <mergeCell ref="L22:L27"/>
    <mergeCell ref="L28:L30"/>
    <mergeCell ref="L31:L33"/>
    <mergeCell ref="L34:L36"/>
    <mergeCell ref="L37:L39"/>
    <mergeCell ref="L40:L42"/>
    <mergeCell ref="L43:L45"/>
    <mergeCell ref="L46:L48"/>
    <mergeCell ref="L49:L54"/>
    <mergeCell ref="L55:L57"/>
    <mergeCell ref="L58:L63"/>
    <mergeCell ref="L64:L66"/>
    <mergeCell ref="L67:L69"/>
    <mergeCell ref="L70:L72"/>
    <mergeCell ref="L73:L75"/>
    <mergeCell ref="M4:M9"/>
    <mergeCell ref="M10:M12"/>
    <mergeCell ref="M13:M18"/>
    <mergeCell ref="M19:M21"/>
    <mergeCell ref="M22:M27"/>
    <mergeCell ref="M28:M30"/>
    <mergeCell ref="M31:M33"/>
    <mergeCell ref="M34:M36"/>
    <mergeCell ref="M37:M39"/>
    <mergeCell ref="M40:M42"/>
    <mergeCell ref="M43:M45"/>
    <mergeCell ref="M46:M48"/>
    <mergeCell ref="M49:M54"/>
    <mergeCell ref="M55:M57"/>
    <mergeCell ref="M58:M63"/>
    <mergeCell ref="M64:M66"/>
    <mergeCell ref="M67:M69"/>
    <mergeCell ref="M70:M72"/>
    <mergeCell ref="M73:M75"/>
    <mergeCell ref="N4:N9"/>
    <mergeCell ref="N10:N12"/>
    <mergeCell ref="N13:N18"/>
    <mergeCell ref="N19:N21"/>
    <mergeCell ref="N22:N27"/>
    <mergeCell ref="N28:N30"/>
    <mergeCell ref="N31:N33"/>
    <mergeCell ref="N34:N36"/>
    <mergeCell ref="N37:N39"/>
    <mergeCell ref="N40:N42"/>
    <mergeCell ref="N43:N45"/>
    <mergeCell ref="N46:N48"/>
    <mergeCell ref="N49:N54"/>
    <mergeCell ref="N55:N57"/>
    <mergeCell ref="N58:N63"/>
    <mergeCell ref="N64:N66"/>
    <mergeCell ref="N67:N69"/>
    <mergeCell ref="N70:N72"/>
    <mergeCell ref="N73:N75"/>
    <mergeCell ref="O4:O9"/>
    <mergeCell ref="O10:O12"/>
    <mergeCell ref="O13:O18"/>
    <mergeCell ref="O19:O21"/>
    <mergeCell ref="O22:O27"/>
    <mergeCell ref="O28:O30"/>
    <mergeCell ref="O31:O33"/>
    <mergeCell ref="O34:O36"/>
    <mergeCell ref="O37:O39"/>
    <mergeCell ref="O40:O42"/>
    <mergeCell ref="O43:O45"/>
    <mergeCell ref="O46:O48"/>
    <mergeCell ref="O49:O54"/>
    <mergeCell ref="O55:O57"/>
    <mergeCell ref="O58:O63"/>
    <mergeCell ref="O64:O66"/>
    <mergeCell ref="O67:O69"/>
    <mergeCell ref="O70:O72"/>
    <mergeCell ref="O73:O75"/>
    <mergeCell ref="P4:P9"/>
    <mergeCell ref="P10:P12"/>
    <mergeCell ref="P13:P18"/>
    <mergeCell ref="P19:P21"/>
    <mergeCell ref="P22:P27"/>
    <mergeCell ref="P28:P30"/>
    <mergeCell ref="P31:P33"/>
    <mergeCell ref="P34:P36"/>
    <mergeCell ref="P37:P39"/>
    <mergeCell ref="P40:P42"/>
    <mergeCell ref="P43:P45"/>
    <mergeCell ref="P46:P48"/>
    <mergeCell ref="P49:P54"/>
    <mergeCell ref="P55:P57"/>
    <mergeCell ref="P58:P63"/>
    <mergeCell ref="P64:P66"/>
    <mergeCell ref="P67:P69"/>
    <mergeCell ref="P70:P72"/>
    <mergeCell ref="P73:P75"/>
    <mergeCell ref="Q4:Q9"/>
    <mergeCell ref="Q10:Q12"/>
    <mergeCell ref="Q13:Q18"/>
    <mergeCell ref="Q19:Q21"/>
    <mergeCell ref="Q22:Q27"/>
    <mergeCell ref="Q28:Q30"/>
    <mergeCell ref="Q31:Q33"/>
    <mergeCell ref="Q34:Q36"/>
    <mergeCell ref="Q37:Q39"/>
    <mergeCell ref="Q40:Q42"/>
    <mergeCell ref="Q43:Q45"/>
    <mergeCell ref="Q46:Q48"/>
    <mergeCell ref="Q49:Q54"/>
    <mergeCell ref="Q55:Q57"/>
    <mergeCell ref="Q58:Q63"/>
    <mergeCell ref="Q64:Q66"/>
    <mergeCell ref="Q67:Q69"/>
    <mergeCell ref="Q70:Q72"/>
    <mergeCell ref="Q73:Q75"/>
    <mergeCell ref="T46:T48"/>
    <mergeCell ref="T49:T51"/>
    <mergeCell ref="T52:T54"/>
    <mergeCell ref="T55:T57"/>
    <mergeCell ref="T58:T60"/>
    <mergeCell ref="T61:T63"/>
    <mergeCell ref="R2:S3"/>
  </mergeCells>
  <printOptions horizontalCentered="1"/>
  <pageMargins left="0.748031496062992" right="0.748031496062992" top="0.708333333333333" bottom="0.984251968503937" header="0.511811023622047" footer="0.511811023622047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5" sqref="D15"/>
    </sheetView>
  </sheetViews>
  <sheetFormatPr defaultColWidth="9" defaultRowHeight="13.5" outlineLevelRow="6" outlineLevelCol="3"/>
  <sheetData>
    <row r="1" spans="1:3">
      <c r="A1" t="s">
        <v>46</v>
      </c>
      <c r="B1" t="s">
        <v>47</v>
      </c>
      <c r="C1" t="s">
        <v>48</v>
      </c>
    </row>
    <row r="2" spans="1:4">
      <c r="A2">
        <v>22</v>
      </c>
      <c r="B2">
        <v>12</v>
      </c>
      <c r="C2">
        <f>SUM(A2:B2)</f>
        <v>34</v>
      </c>
      <c r="D2">
        <f>5/160*C2</f>
        <v>1.0625</v>
      </c>
    </row>
    <row r="3" spans="1:4">
      <c r="A3">
        <v>26</v>
      </c>
      <c r="B3">
        <v>11</v>
      </c>
      <c r="C3">
        <f>SUM(A3:B3)</f>
        <v>37</v>
      </c>
      <c r="D3">
        <f>5/160*C3</f>
        <v>1.15625</v>
      </c>
    </row>
    <row r="4" spans="1:4">
      <c r="A4">
        <v>9</v>
      </c>
      <c r="B4">
        <v>8</v>
      </c>
      <c r="C4">
        <f>SUM(A4:B4)</f>
        <v>17</v>
      </c>
      <c r="D4">
        <f>5/160*C4</f>
        <v>0.53125</v>
      </c>
    </row>
    <row r="5" spans="1:4">
      <c r="A5">
        <v>24</v>
      </c>
      <c r="B5">
        <v>15</v>
      </c>
      <c r="C5">
        <f>SUM(A5:B5)</f>
        <v>39</v>
      </c>
      <c r="D5">
        <f>5/160*C5</f>
        <v>1.21875</v>
      </c>
    </row>
    <row r="6" spans="1:4">
      <c r="A6">
        <v>21</v>
      </c>
      <c r="B6">
        <v>12</v>
      </c>
      <c r="C6">
        <f>SUM(A6:B6)</f>
        <v>33</v>
      </c>
      <c r="D6">
        <f>5/160*C6</f>
        <v>1.03125</v>
      </c>
    </row>
    <row r="7" spans="3:3">
      <c r="C7">
        <f>SUM(C2:C6)</f>
        <v>160</v>
      </c>
    </row>
  </sheetData>
  <pageMargins left="0.75" right="0.75" top="1" bottom="1" header="0.5" footer="0.5"/>
  <pageSetup paperSize="1" orientation="portrait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婷婷二宝</dc:creator>
  <cp:lastModifiedBy>张先森嘣嚓嘿 </cp:lastModifiedBy>
  <dcterms:created xsi:type="dcterms:W3CDTF">2020-08-26T03:22:00Z</dcterms:created>
  <cp:lastPrinted>2021-09-03T11:27:00Z</cp:lastPrinted>
  <dcterms:modified xsi:type="dcterms:W3CDTF">2021-09-06T08:05:05Z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7B83D458D6C44A4C9241171D901B37F3</vt:lpwstr>
  </property>
</Properties>
</file>